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"/>
    </mc:Choice>
  </mc:AlternateContent>
  <xr:revisionPtr revIDLastSave="0" documentId="13_ncr:1_{34092253-D9A6-4132-99B7-F02C104516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けやき試算" sheetId="2" r:id="rId1"/>
    <sheet name="DL単価表" sheetId="7" state="hidden" r:id="rId2"/>
  </sheets>
  <definedNames>
    <definedName name="_xlnm.Print_Area" localSheetId="0">けやき試算!$A$1:$L$28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K19" i="2" l="1"/>
  <c r="K20" i="2"/>
  <c r="K18" i="2"/>
  <c r="H9" i="2"/>
  <c r="I9" i="2" s="1"/>
  <c r="K9" i="2" s="1"/>
  <c r="H12" i="2"/>
  <c r="I12" i="2" s="1"/>
  <c r="K12" i="2" s="1"/>
  <c r="J19" i="2"/>
  <c r="J20" i="2"/>
  <c r="J18" i="2"/>
  <c r="I19" i="2"/>
  <c r="I20" i="2"/>
  <c r="J9" i="2" l="1"/>
  <c r="I18" i="2"/>
  <c r="F13" i="2" l="1"/>
  <c r="H13" i="2" s="1"/>
  <c r="I13" i="2" s="1"/>
  <c r="K13" i="2" s="1"/>
  <c r="F8" i="2"/>
  <c r="H8" i="2" s="1"/>
  <c r="H16" i="2" l="1"/>
  <c r="I8" i="2"/>
  <c r="K8" i="2" s="1"/>
  <c r="J12" i="2"/>
  <c r="F11" i="2"/>
  <c r="J13" i="2"/>
  <c r="F10" i="2"/>
  <c r="H10" i="2" s="1"/>
  <c r="H15" i="2" s="1"/>
  <c r="H11" i="2" l="1"/>
  <c r="I11" i="2" s="1"/>
  <c r="K11" i="2" s="1"/>
  <c r="H14" i="2"/>
  <c r="I15" i="2"/>
  <c r="I10" i="2"/>
  <c r="K10" i="2" s="1"/>
  <c r="J8" i="2"/>
  <c r="J15" i="2" l="1"/>
  <c r="K15" i="2"/>
  <c r="J11" i="2"/>
  <c r="I14" i="2" l="1"/>
  <c r="I16" i="2"/>
  <c r="K16" i="2" s="1"/>
  <c r="J10" i="2"/>
  <c r="J14" i="2" l="1"/>
  <c r="K14" i="2"/>
  <c r="I21" i="2"/>
  <c r="J16" i="2"/>
  <c r="J21" i="2" l="1"/>
  <c r="K21" i="2"/>
</calcChain>
</file>

<file path=xl/sharedStrings.xml><?xml version="1.0" encoding="utf-8"?>
<sst xmlns="http://schemas.openxmlformats.org/spreadsheetml/2006/main" count="74" uniqueCount="62">
  <si>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</si>
  <si>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</si>
  <si>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</si>
  <si>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</si>
  <si>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</si>
  <si>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</si>
  <si>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</si>
  <si>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</si>
  <si>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</si>
  <si>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</si>
  <si>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</si>
  <si>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</si>
  <si>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</si>
  <si>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</si>
  <si>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</si>
  <si>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</si>
  <si>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</si>
  <si>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</si>
  <si>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</si>
  <si>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</si>
  <si>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</si>
  <si>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</si>
  <si>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</si>
  <si>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</si>
  <si>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</si>
  <si>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</si>
  <si>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</si>
  <si>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</si>
  <si>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</si>
  <si>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</si>
  <si>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</si>
  <si>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</si>
  <si>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</si>
  <si>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</si>
  <si>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</si>
  <si>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</si>
  <si>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</si>
  <si>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</si>
  <si>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お食事代　各４５０円×提供分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</si>
  <si>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</si>
  <si>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</si>
  <si>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</si>
  <si>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</si>
  <si>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</si>
  <si>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</si>
  <si>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</si>
  <si>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</si>
  <si>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</si>
  <si>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上記の料金×10.2％</t>
    <rPh sb="0" eb="2">
      <t>ジョウキ</t>
    </rPh>
    <rPh sb="3" eb="5">
      <t>リョウキン</t>
    </rPh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</si>
  <si>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</si>
  <si>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</si>
  <si>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</si>
  <si>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</si>
  <si>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</si>
  <si>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</si>
  <si>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</si>
  <si>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</si>
  <si>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</si>
  <si>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</si>
  <si>
    <r>
      <t>上記の料金</t>
    </r>
    <r>
      <rPr>
        <sz val="10"/>
        <color theme="1"/>
        <rFont val="ＭＳ Ｐゴシック"/>
        <family val="3"/>
        <charset val="128"/>
        <scheme val="minor"/>
      </rPr>
      <t>（処遇改善加算を除く）</t>
    </r>
    <r>
      <rPr>
        <sz val="14"/>
        <color theme="1"/>
        <rFont val="ＭＳ Ｐゴシック"/>
        <family val="3"/>
        <charset val="128"/>
        <scheme val="minor"/>
      </rPr>
      <t>×1.2％</t>
    </r>
    <phoneticPr fontId="5"/>
  </si>
  <si>
    <r>
      <t>上記の料金</t>
    </r>
    <r>
      <rPr>
        <sz val="10"/>
        <color theme="1"/>
        <rFont val="ＭＳ Ｐゴシック"/>
        <family val="3"/>
        <charset val="128"/>
        <scheme val="minor"/>
      </rPr>
      <t>（処遇改善加算を除く）</t>
    </r>
    <r>
      <rPr>
        <sz val="14"/>
        <color theme="1"/>
        <rFont val="ＭＳ Ｐゴシック"/>
        <family val="3"/>
        <charset val="128"/>
        <scheme val="minor"/>
      </rPr>
      <t>×10％</t>
    </r>
    <phoneticPr fontId="5"/>
  </si>
  <si>
    <t>中山間地域における小規模事業所加算</t>
    <rPh sb="0" eb="5">
      <t>チュウサンカンチイキ</t>
    </rPh>
    <rPh sb="9" eb="15">
      <t>ショウキボジギョウショ</t>
    </rPh>
    <rPh sb="15" eb="17">
      <t>カサン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</si>
</sst>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4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4" xfId="0" applyBorder="1"/>
    <xf numFmtId="3" fontId="0" fillId="0" borderId="4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6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shrinkToFit="1"/>
    </xf>
    <xf numFmtId="0" fontId="6" fillId="2" borderId="12" xfId="0" applyFont="1" applyFill="1" applyBorder="1" applyAlignment="1">
      <alignment horizontal="left"/>
    </xf>
    <xf numFmtId="0" fontId="0" fillId="4" borderId="13" xfId="0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38" fontId="6" fillId="2" borderId="14" xfId="3" applyFont="1" applyFill="1" applyBorder="1" applyAlignment="1">
      <alignment horizontal="right" shrinkToFit="1"/>
    </xf>
    <xf numFmtId="0" fontId="10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4" borderId="20" xfId="0" applyFill="1" applyBorder="1" applyAlignment="1">
      <alignment horizontal="right" shrinkToFit="1"/>
    </xf>
    <xf numFmtId="0" fontId="8" fillId="4" borderId="20" xfId="0" applyFont="1" applyFill="1" applyBorder="1" applyAlignment="1">
      <alignment horizontal="right" shrinkToFit="1"/>
    </xf>
    <xf numFmtId="0" fontId="8" fillId="4" borderId="22" xfId="0" applyFont="1" applyFill="1" applyBorder="1" applyAlignment="1">
      <alignment horizontal="right" shrinkToFit="1"/>
    </xf>
    <xf numFmtId="177" fontId="6" fillId="2" borderId="11" xfId="0" applyNumberFormat="1" applyFont="1" applyFill="1" applyBorder="1" applyAlignment="1">
      <alignment horizontal="right" shrinkToFit="1"/>
    </xf>
    <xf numFmtId="177" fontId="6" fillId="2" borderId="13" xfId="0" applyNumberFormat="1" applyFont="1" applyFill="1" applyBorder="1" applyAlignment="1">
      <alignment horizontal="right" shrinkToFit="1"/>
    </xf>
    <xf numFmtId="176" fontId="6" fillId="2" borderId="13" xfId="2" applyNumberFormat="1" applyFont="1" applyFill="1" applyBorder="1" applyAlignment="1">
      <alignment horizontal="right" shrinkToFit="1"/>
    </xf>
    <xf numFmtId="0" fontId="7" fillId="4" borderId="20" xfId="0" applyFont="1" applyFill="1" applyBorder="1" applyAlignment="1">
      <alignment horizontal="right" shrinkToFit="1"/>
    </xf>
    <xf numFmtId="0" fontId="0" fillId="4" borderId="22" xfId="0" applyFill="1" applyBorder="1" applyAlignment="1">
      <alignment horizontal="right" shrinkToFit="1"/>
    </xf>
    <xf numFmtId="176" fontId="6" fillId="2" borderId="14" xfId="2" applyNumberFormat="1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left"/>
    </xf>
    <xf numFmtId="0" fontId="6" fillId="2" borderId="23" xfId="0" applyFont="1" applyFill="1" applyBorder="1"/>
    <xf numFmtId="0" fontId="8" fillId="4" borderId="23" xfId="0" applyFont="1" applyFill="1" applyBorder="1" applyAlignment="1">
      <alignment horizontal="right" shrinkToFit="1"/>
    </xf>
    <xf numFmtId="38" fontId="6" fillId="2" borderId="11" xfId="3" applyFont="1" applyFill="1" applyBorder="1" applyAlignment="1">
      <alignment horizontal="right" shrinkToFit="1"/>
    </xf>
    <xf numFmtId="0" fontId="10" fillId="4" borderId="0" xfId="0" applyFont="1" applyFill="1" applyBorder="1" applyAlignment="1">
      <alignment horizontal="center"/>
    </xf>
    <xf numFmtId="0" fontId="10" fillId="4" borderId="24" xfId="0" applyFont="1" applyFill="1" applyBorder="1" applyAlignment="1"/>
    <xf numFmtId="0" fontId="10" fillId="4" borderId="0" xfId="0" applyFont="1" applyFill="1" applyBorder="1" applyAlignment="1"/>
    <xf numFmtId="0" fontId="10" fillId="4" borderId="25" xfId="0" applyFont="1" applyFill="1" applyBorder="1" applyAlignment="1"/>
    <xf numFmtId="0" fontId="10" fillId="2" borderId="27" xfId="0" applyFont="1" applyFill="1" applyBorder="1" applyAlignment="1">
      <alignment horizontal="center" vertical="center"/>
    </xf>
    <xf numFmtId="177" fontId="1" fillId="2" borderId="12" xfId="0" applyNumberFormat="1" applyFont="1" applyFill="1" applyBorder="1"/>
    <xf numFmtId="177" fontId="1" fillId="2" borderId="17" xfId="0" applyNumberFormat="1" applyFont="1" applyFill="1" applyBorder="1"/>
    <xf numFmtId="0" fontId="10" fillId="2" borderId="28" xfId="0" applyFont="1" applyFill="1" applyBorder="1" applyAlignment="1">
      <alignment horizontal="center" wrapText="1"/>
    </xf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1" fillId="2" borderId="31" xfId="1" applyFont="1" applyFill="1" applyBorder="1" applyAlignment="1"/>
    <xf numFmtId="6" fontId="3" fillId="2" borderId="28" xfId="0" applyNumberFormat="1" applyFont="1" applyFill="1" applyBorder="1"/>
    <xf numFmtId="0" fontId="10" fillId="2" borderId="2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177" fontId="1" fillId="2" borderId="34" xfId="0" applyNumberFormat="1" applyFont="1" applyFill="1" applyBorder="1"/>
    <xf numFmtId="0" fontId="10" fillId="2" borderId="36" xfId="0" applyFont="1" applyFill="1" applyBorder="1" applyAlignment="1">
      <alignment horizontal="center" wrapText="1"/>
    </xf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6" fontId="1" fillId="2" borderId="39" xfId="1" applyFont="1" applyFill="1" applyBorder="1" applyAlignment="1"/>
    <xf numFmtId="0" fontId="10" fillId="4" borderId="40" xfId="0" applyFont="1" applyFill="1" applyBorder="1" applyAlignment="1"/>
    <xf numFmtId="6" fontId="3" fillId="2" borderId="36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6" fontId="1" fillId="2" borderId="43" xfId="1" applyFont="1" applyFill="1" applyBorder="1" applyAlignment="1"/>
    <xf numFmtId="0" fontId="10" fillId="4" borderId="44" xfId="0" applyFont="1" applyFill="1" applyBorder="1" applyAlignment="1"/>
    <xf numFmtId="6" fontId="3" fillId="2" borderId="35" xfId="0" applyNumberFormat="1" applyFont="1" applyFill="1" applyBorder="1"/>
    <xf numFmtId="177" fontId="1" fillId="2" borderId="45" xfId="0" applyNumberFormat="1" applyFont="1" applyFill="1" applyBorder="1" applyAlignment="1" applyProtection="1">
      <alignment horizontal="center"/>
    </xf>
    <xf numFmtId="177" fontId="1" fillId="2" borderId="16" xfId="0" applyNumberFormat="1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7" fontId="1" fillId="2" borderId="17" xfId="0" applyNumberFormat="1" applyFont="1" applyFill="1" applyBorder="1" applyAlignment="1">
      <alignment horizontal="center"/>
    </xf>
    <xf numFmtId="0" fontId="1" fillId="2" borderId="19" xfId="0" applyFont="1" applyFill="1" applyBorder="1"/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46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1" fillId="2" borderId="17" xfId="0" applyFont="1" applyFill="1" applyBorder="1" applyAlignment="1">
      <alignment horizontal="left" shrinkToFit="1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7" xfId="0" applyFont="1" applyFill="1" applyBorder="1" applyAlignment="1">
      <alignment horizontal="left" vertical="top" wrapText="1" shrinkToFit="1"/>
    </xf>
    <xf numFmtId="0" fontId="10" fillId="4" borderId="2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4" borderId="8" xfId="0" applyFont="1" applyFill="1" applyBorder="1" applyAlignment="1">
      <alignment horizontal="center" vertical="center" textRotation="255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wrapText="1" shrinkToFit="1"/>
    </xf>
    <xf numFmtId="0" fontId="9" fillId="0" borderId="4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wrapText="1" shrinkToFit="1"/>
    </xf>
    <xf numFmtId="0" fontId="8" fillId="0" borderId="4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40217</xdr:colOff>
      <xdr:row>0</xdr:row>
      <xdr:rowOff>101864</xdr:rowOff>
    </xdr:from>
    <xdr:ext cx="2907242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492655" y="101864"/>
          <a:ext cx="2907242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見岳荘～けやき～</a:t>
          </a:r>
        </a:p>
      </xdr:txBody>
    </xdr:sp>
    <xdr:clientData/>
  </xdr:oneCellAnchor>
  <xdr:oneCellAnchor>
    <xdr:from>
      <xdr:col>2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2</xdr:col>
      <xdr:colOff>52916</xdr:colOff>
      <xdr:row>4</xdr:row>
      <xdr:rowOff>222250</xdr:rowOff>
    </xdr:from>
    <xdr:to>
      <xdr:col>3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107951</xdr:colOff>
      <xdr:row>4</xdr:row>
      <xdr:rowOff>294216</xdr:rowOff>
    </xdr:from>
    <xdr:to>
      <xdr:col>2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2336800</xdr:colOff>
      <xdr:row>4</xdr:row>
      <xdr:rowOff>252942</xdr:rowOff>
    </xdr:from>
    <xdr:to>
      <xdr:col>7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2402416</xdr:colOff>
      <xdr:row>5</xdr:row>
      <xdr:rowOff>15875</xdr:rowOff>
    </xdr:from>
    <xdr:to>
      <xdr:col>4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8"/>
  <sheetViews>
    <sheetView showGridLines="0" tabSelected="1" zoomScale="82" zoomScaleNormal="82" zoomScaleSheetLayoutView="71" workbookViewId="0">
      <selection activeCell="N9" sqref="N9"/>
    </sheetView>
  </sheetViews>
  <sheetFormatPr defaultColWidth="8.75" defaultRowHeight="17.25" x14ac:dyDescent="0.2"/>
  <cols>
    <col min="1" max="1" width="1.625" style="3" customWidth="1"/>
    <col min="2" max="2" width="6" style="9" customWidth="1"/>
    <col min="3" max="3" width="34.875" style="1" customWidth="1"/>
    <col min="4" max="4" width="38.25" style="2" customWidth="1"/>
    <col min="5" max="5" width="5.75" style="2" customWidth="1"/>
    <col min="6" max="6" width="8.625" style="3" customWidth="1"/>
    <col min="7" max="7" width="8.75" style="3"/>
    <col min="8" max="8" width="19.5" style="3" customWidth="1"/>
    <col min="9" max="11" width="17" style="3" customWidth="1"/>
    <col min="12" max="18" width="3.25" style="3" customWidth="1"/>
    <col min="19" max="16384" width="8.75" style="3"/>
  </cols>
  <sheetData>
    <row r="1" spans="2:11" ht="37.5" customHeight="1" x14ac:dyDescent="0.2"/>
    <row r="2" spans="2:11" ht="24" customHeight="1" x14ac:dyDescent="0.2"/>
    <row r="3" spans="2:11" ht="24" customHeight="1" x14ac:dyDescent="0.2"/>
    <row r="4" spans="2:11" ht="24" customHeight="1" x14ac:dyDescent="0.2">
      <c r="H4" s="92" t="s">
        <v>57</v>
      </c>
      <c r="I4" s="92"/>
      <c r="J4" s="92"/>
      <c r="K4" s="92"/>
    </row>
    <row r="5" spans="2:11" ht="24" customHeight="1" x14ac:dyDescent="0.2">
      <c r="H5" s="93" t="s">
        <v>58</v>
      </c>
      <c r="I5" s="93"/>
      <c r="J5" s="93"/>
      <c r="K5" s="93"/>
    </row>
    <row r="6" spans="2:11" ht="24" customHeight="1" thickBot="1" x14ac:dyDescent="0.25">
      <c r="H6" s="94"/>
      <c r="I6" s="94"/>
      <c r="J6" s="94"/>
      <c r="K6" s="94"/>
    </row>
    <row r="7" spans="2:11" s="9" customFormat="1" ht="48.75" customHeight="1" thickBot="1" x14ac:dyDescent="0.25">
      <c r="B7" s="20"/>
      <c r="C7" s="27" t="s">
        <v>43</v>
      </c>
      <c r="D7" s="30"/>
      <c r="E7" s="98" t="s">
        <v>49</v>
      </c>
      <c r="F7" s="99"/>
      <c r="G7" s="52" t="s">
        <v>0</v>
      </c>
      <c r="H7" s="60" t="s">
        <v>51</v>
      </c>
      <c r="I7" s="65" t="s">
        <v>35</v>
      </c>
      <c r="J7" s="71" t="s">
        <v>36</v>
      </c>
      <c r="K7" s="55" t="s">
        <v>50</v>
      </c>
    </row>
    <row r="8" spans="2:11" ht="18" customHeight="1" thickBot="1" x14ac:dyDescent="0.25">
      <c r="B8" s="101" t="s">
        <v>41</v>
      </c>
      <c r="C8" s="21" t="s">
        <v>34</v>
      </c>
      <c r="D8" s="13" t="s">
        <v>1</v>
      </c>
      <c r="E8" s="22" t="s">
        <v>45</v>
      </c>
      <c r="F8" s="38">
        <f>VLOOKUP(D8,DL単価表!B1:C5,2,FALSE)</f>
        <v>10423</v>
      </c>
      <c r="G8" s="77"/>
      <c r="H8" s="61">
        <f>F8*10</f>
        <v>104230</v>
      </c>
      <c r="I8" s="66">
        <f>H8/10</f>
        <v>10423</v>
      </c>
      <c r="J8" s="72">
        <f>I8*2</f>
        <v>20846</v>
      </c>
      <c r="K8" s="56">
        <f>I8*3</f>
        <v>31269</v>
      </c>
    </row>
    <row r="9" spans="2:11" ht="18" thickBot="1" x14ac:dyDescent="0.25">
      <c r="B9" s="102"/>
      <c r="C9" s="23" t="s">
        <v>53</v>
      </c>
      <c r="D9" s="33" t="s">
        <v>33</v>
      </c>
      <c r="E9" s="41" t="s">
        <v>44</v>
      </c>
      <c r="F9" s="39">
        <v>30</v>
      </c>
      <c r="G9" s="84">
        <v>0</v>
      </c>
      <c r="H9" s="53">
        <f>F9*G9*10</f>
        <v>0</v>
      </c>
      <c r="I9" s="67">
        <f t="shared" ref="I9:I16" si="0">H9/10</f>
        <v>0</v>
      </c>
      <c r="J9" s="73">
        <f t="shared" ref="J9:J13" si="1">I9*2</f>
        <v>0</v>
      </c>
      <c r="K9" s="57">
        <f>I9*3</f>
        <v>0</v>
      </c>
    </row>
    <row r="10" spans="2:11" ht="18" thickBot="1" x14ac:dyDescent="0.25">
      <c r="B10" s="102"/>
      <c r="C10" s="23" t="s">
        <v>54</v>
      </c>
      <c r="D10" s="14" t="s">
        <v>2</v>
      </c>
      <c r="E10" s="24" t="s">
        <v>45</v>
      </c>
      <c r="F10" s="39">
        <f>VLOOKUP(D10,DL単価表!B7:C9,2,FALSE)</f>
        <v>0</v>
      </c>
      <c r="G10" s="78"/>
      <c r="H10" s="53">
        <f t="shared" ref="H10:H13" si="2">F10*10</f>
        <v>0</v>
      </c>
      <c r="I10" s="67">
        <f t="shared" si="0"/>
        <v>0</v>
      </c>
      <c r="J10" s="73">
        <f t="shared" si="1"/>
        <v>0</v>
      </c>
      <c r="K10" s="57">
        <f>I10*3</f>
        <v>0</v>
      </c>
    </row>
    <row r="11" spans="2:11" x14ac:dyDescent="0.2">
      <c r="B11" s="102"/>
      <c r="C11" s="28" t="s">
        <v>5</v>
      </c>
      <c r="D11" s="81" t="s">
        <v>6</v>
      </c>
      <c r="E11" s="35" t="s">
        <v>45</v>
      </c>
      <c r="F11" s="39">
        <f>VLOOKUP(D11,DL単価表!B16:C17,2,FALSE)</f>
        <v>1000</v>
      </c>
      <c r="G11" s="79"/>
      <c r="H11" s="53">
        <f t="shared" si="2"/>
        <v>10000</v>
      </c>
      <c r="I11" s="67">
        <f t="shared" si="0"/>
        <v>1000</v>
      </c>
      <c r="J11" s="73">
        <f t="shared" si="1"/>
        <v>2000</v>
      </c>
      <c r="K11" s="57">
        <f>I11*3</f>
        <v>3000</v>
      </c>
    </row>
    <row r="12" spans="2:11" x14ac:dyDescent="0.2">
      <c r="B12" s="102"/>
      <c r="C12" s="28" t="s">
        <v>7</v>
      </c>
      <c r="D12" s="32"/>
      <c r="E12" s="35" t="s">
        <v>45</v>
      </c>
      <c r="F12" s="39">
        <v>1000</v>
      </c>
      <c r="G12" s="79"/>
      <c r="H12" s="53">
        <f t="shared" si="2"/>
        <v>10000</v>
      </c>
      <c r="I12" s="67">
        <f t="shared" si="0"/>
        <v>1000</v>
      </c>
      <c r="J12" s="73">
        <f t="shared" si="1"/>
        <v>2000</v>
      </c>
      <c r="K12" s="57">
        <f>I12*3</f>
        <v>3000</v>
      </c>
    </row>
    <row r="13" spans="2:11" x14ac:dyDescent="0.2">
      <c r="B13" s="102"/>
      <c r="C13" s="28" t="s">
        <v>3</v>
      </c>
      <c r="D13" s="31" t="s">
        <v>13</v>
      </c>
      <c r="E13" s="35" t="s">
        <v>45</v>
      </c>
      <c r="F13" s="39">
        <f>VLOOKUP(D13,DL単価表!B12:C14,2,FALSE)</f>
        <v>480</v>
      </c>
      <c r="G13" s="79"/>
      <c r="H13" s="53">
        <f t="shared" si="2"/>
        <v>4800</v>
      </c>
      <c r="I13" s="67">
        <f t="shared" si="0"/>
        <v>480</v>
      </c>
      <c r="J13" s="73">
        <f t="shared" si="1"/>
        <v>960</v>
      </c>
      <c r="K13" s="57">
        <f t="shared" ref="K13:K16" si="3">I13*3</f>
        <v>1440</v>
      </c>
    </row>
    <row r="14" spans="2:11" x14ac:dyDescent="0.2">
      <c r="B14" s="102"/>
      <c r="C14" s="28" t="s">
        <v>9</v>
      </c>
      <c r="D14" s="32" t="s">
        <v>48</v>
      </c>
      <c r="E14" s="35" t="s">
        <v>45</v>
      </c>
      <c r="F14" s="40">
        <v>0.10199999999999999</v>
      </c>
      <c r="G14" s="79"/>
      <c r="H14" s="53">
        <f>(SUM(H8:H13))*F14</f>
        <v>13161.06</v>
      </c>
      <c r="I14" s="67">
        <f t="shared" si="0"/>
        <v>1316.106</v>
      </c>
      <c r="J14" s="73">
        <f>ROUNDDOWN(I14,0)*2</f>
        <v>2632</v>
      </c>
      <c r="K14" s="57">
        <f t="shared" si="3"/>
        <v>3948.3180000000002</v>
      </c>
    </row>
    <row r="15" spans="2:11" x14ac:dyDescent="0.2">
      <c r="B15" s="102"/>
      <c r="C15" s="28" t="s">
        <v>14</v>
      </c>
      <c r="D15" s="31" t="s">
        <v>59</v>
      </c>
      <c r="E15" s="35" t="s">
        <v>45</v>
      </c>
      <c r="F15" s="40">
        <v>1.2E-2</v>
      </c>
      <c r="G15" s="79"/>
      <c r="H15" s="53">
        <f>(SUM(H8:H13))*F15</f>
        <v>1548.3600000000001</v>
      </c>
      <c r="I15" s="67">
        <f>H15/10</f>
        <v>154.83600000000001</v>
      </c>
      <c r="J15" s="73">
        <f>I15*2</f>
        <v>309.67200000000003</v>
      </c>
      <c r="K15" s="57">
        <f>I15*3</f>
        <v>464.50800000000004</v>
      </c>
    </row>
    <row r="16" spans="2:11" ht="18" thickBot="1" x14ac:dyDescent="0.25">
      <c r="B16" s="103"/>
      <c r="C16" s="91" t="s">
        <v>61</v>
      </c>
      <c r="D16" s="90" t="s">
        <v>60</v>
      </c>
      <c r="E16" s="42" t="s">
        <v>45</v>
      </c>
      <c r="F16" s="43">
        <v>0.1</v>
      </c>
      <c r="G16" s="80"/>
      <c r="H16" s="54">
        <f>(SUM(H8:H13))*F16</f>
        <v>12903</v>
      </c>
      <c r="I16" s="68">
        <f t="shared" si="0"/>
        <v>1290.3</v>
      </c>
      <c r="J16" s="74">
        <f>ROUNDDOWN(I16,0)*2</f>
        <v>2580</v>
      </c>
      <c r="K16" s="58">
        <f t="shared" si="3"/>
        <v>3870.8999999999996</v>
      </c>
    </row>
    <row r="17" spans="2:11" ht="6.75" customHeight="1" thickBot="1" x14ac:dyDescent="0.25">
      <c r="B17" s="49"/>
      <c r="C17" s="50"/>
      <c r="D17" s="50"/>
      <c r="E17" s="50"/>
      <c r="F17" s="50"/>
      <c r="G17" s="48"/>
      <c r="H17" s="49"/>
      <c r="I17" s="69"/>
      <c r="J17" s="75"/>
      <c r="K17" s="51"/>
    </row>
    <row r="18" spans="2:11" ht="18" thickBot="1" x14ac:dyDescent="0.25">
      <c r="B18" s="95" t="s">
        <v>42</v>
      </c>
      <c r="C18" s="44" t="s">
        <v>10</v>
      </c>
      <c r="D18" s="45" t="s">
        <v>27</v>
      </c>
      <c r="E18" s="46" t="s">
        <v>39</v>
      </c>
      <c r="F18" s="47">
        <v>2500</v>
      </c>
      <c r="G18" s="82">
        <v>0</v>
      </c>
      <c r="H18" s="62"/>
      <c r="I18" s="66">
        <f>F18*G18</f>
        <v>0</v>
      </c>
      <c r="J18" s="72">
        <f>F18*G18</f>
        <v>0</v>
      </c>
      <c r="K18" s="56">
        <f>F18*G18</f>
        <v>0</v>
      </c>
    </row>
    <row r="19" spans="2:11" ht="18" thickBot="1" x14ac:dyDescent="0.25">
      <c r="B19" s="96"/>
      <c r="C19" s="28" t="s">
        <v>11</v>
      </c>
      <c r="D19" s="32" t="s">
        <v>38</v>
      </c>
      <c r="E19" s="36" t="s">
        <v>40</v>
      </c>
      <c r="F19" s="25">
        <v>450</v>
      </c>
      <c r="G19" s="84">
        <v>0</v>
      </c>
      <c r="H19" s="63"/>
      <c r="I19" s="67">
        <f t="shared" ref="I19:I20" si="4">F19*G19</f>
        <v>0</v>
      </c>
      <c r="J19" s="73">
        <f t="shared" ref="J19:J20" si="5">F19*G19</f>
        <v>0</v>
      </c>
      <c r="K19" s="57">
        <f t="shared" ref="K19:K20" si="6">F19*G19</f>
        <v>0</v>
      </c>
    </row>
    <row r="20" spans="2:11" ht="18" thickBot="1" x14ac:dyDescent="0.25">
      <c r="B20" s="97"/>
      <c r="C20" s="29" t="s">
        <v>47</v>
      </c>
      <c r="D20" s="34" t="s">
        <v>46</v>
      </c>
      <c r="E20" s="37" t="s">
        <v>40</v>
      </c>
      <c r="F20" s="26">
        <v>100</v>
      </c>
      <c r="G20" s="83">
        <v>0</v>
      </c>
      <c r="H20" s="64"/>
      <c r="I20" s="68">
        <f t="shared" si="4"/>
        <v>0</v>
      </c>
      <c r="J20" s="74">
        <f t="shared" si="5"/>
        <v>0</v>
      </c>
      <c r="K20" s="58">
        <f t="shared" si="6"/>
        <v>0</v>
      </c>
    </row>
    <row r="21" spans="2:11" ht="36" customHeight="1" thickBot="1" x14ac:dyDescent="0.3">
      <c r="B21" s="88" t="s">
        <v>37</v>
      </c>
      <c r="C21" s="89"/>
      <c r="D21" s="89"/>
      <c r="E21" s="89"/>
      <c r="F21" s="89"/>
      <c r="G21" s="89"/>
      <c r="H21" s="89"/>
      <c r="I21" s="70">
        <f>SUM(I8:I20)</f>
        <v>15664.241999999998</v>
      </c>
      <c r="J21" s="76">
        <f>SUM(J8:J20)</f>
        <v>31327.671999999999</v>
      </c>
      <c r="K21" s="59">
        <f>SUM(K8:K20)</f>
        <v>46992.726000000002</v>
      </c>
    </row>
    <row r="22" spans="2:11" ht="4.5" customHeight="1" x14ac:dyDescent="0.2">
      <c r="D22" s="4"/>
      <c r="E22" s="4"/>
      <c r="F22" s="2"/>
      <c r="G22" s="2"/>
      <c r="H22" s="2"/>
      <c r="I22" s="5"/>
    </row>
    <row r="23" spans="2:11" x14ac:dyDescent="0.2">
      <c r="D23" s="6"/>
      <c r="E23" s="6"/>
    </row>
    <row r="24" spans="2:11" x14ac:dyDescent="0.2">
      <c r="B24" s="15"/>
      <c r="C24" s="16" t="s">
        <v>55</v>
      </c>
      <c r="D24" s="87"/>
      <c r="E24" s="87"/>
      <c r="F24" s="85"/>
      <c r="G24" s="85"/>
      <c r="H24" s="85"/>
      <c r="I24" s="85"/>
      <c r="J24" s="85"/>
      <c r="K24" s="85"/>
    </row>
    <row r="25" spans="2:11" x14ac:dyDescent="0.2">
      <c r="B25" s="15"/>
      <c r="C25" s="86"/>
      <c r="D25" s="87"/>
      <c r="E25" s="87"/>
      <c r="F25" s="85"/>
      <c r="G25" s="85"/>
      <c r="H25" s="85"/>
      <c r="I25" s="85"/>
      <c r="J25" s="85"/>
      <c r="K25" s="85"/>
    </row>
    <row r="26" spans="2:11" s="7" customFormat="1" x14ac:dyDescent="0.2">
      <c r="B26" s="15"/>
      <c r="C26" s="16" t="s">
        <v>56</v>
      </c>
      <c r="D26" s="17"/>
      <c r="E26" s="17"/>
      <c r="F26" s="10"/>
      <c r="G26" s="10"/>
      <c r="H26" s="10"/>
      <c r="I26" s="18"/>
      <c r="J26" s="10"/>
      <c r="K26" s="10"/>
    </row>
    <row r="27" spans="2:11" s="7" customFormat="1" x14ac:dyDescent="0.2">
      <c r="B27" s="15"/>
      <c r="C27" s="100" t="s">
        <v>52</v>
      </c>
      <c r="D27" s="100"/>
      <c r="E27" s="100"/>
      <c r="F27" s="100"/>
      <c r="G27" s="100"/>
      <c r="H27" s="100"/>
      <c r="I27" s="100"/>
      <c r="J27" s="100"/>
      <c r="K27" s="100"/>
    </row>
    <row r="28" spans="2:11" s="7" customFormat="1" x14ac:dyDescent="0.2">
      <c r="B28" s="15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algorithmName="SHA-512" hashValue="R+t/pFC4uZSYdhZSJNVOp2O26KDPsF2UZXaP8wSm1UIB4TEuugFusXZY5LegXkFW7u5zPisl54PZ372ftpuZ7w==" saltValue="yD8ZT+RESOJZ/UGTwqiakQ==" spinCount="100000" sheet="1" objects="1" scenarios="1"/>
  <mergeCells count="6">
    <mergeCell ref="H4:K4"/>
    <mergeCell ref="H5:K6"/>
    <mergeCell ref="B18:B20"/>
    <mergeCell ref="E7:F7"/>
    <mergeCell ref="C27:K27"/>
    <mergeCell ref="B8:B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xr:uid="{00000000-0002-0000-0100-000000000000}">
          <x14:formula1>
            <xm:f>DL単価表!$B$1:$B$5</xm:f>
          </x14:formula1>
          <xm:sqref>D8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D10</xm:sqref>
        </x14:dataValidation>
        <x14:dataValidation type="list" allowBlank="1" showErrorMessage="1" xr:uid="{00000000-0002-0000-0100-000002000000}">
          <x14:formula1>
            <xm:f>DL単価表!$B$11:$B$14</xm:f>
          </x14:formula1>
          <xm:sqref>D13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D11</xm:sqref>
        </x14:dataValidation>
        <x14:dataValidation type="list" allowBlank="1" showErrorMessage="1" xr:uid="{00000000-0002-0000-0100-000004000000}">
          <x14:formula1>
            <xm:f>DL単価表!$B$19:$B$23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3" workbookViewId="0">
      <selection activeCell="C24" sqref="C24"/>
    </sheetView>
  </sheetViews>
  <sheetFormatPr defaultColWidth="9" defaultRowHeight="23.25" customHeight="1" x14ac:dyDescent="0.15"/>
  <cols>
    <col min="1" max="1" width="9" style="8"/>
    <col min="2" max="2" width="31.125" bestFit="1" customWidth="1"/>
    <col min="3" max="3" width="10.125" customWidth="1"/>
  </cols>
  <sheetData>
    <row r="1" spans="1:3" ht="23.25" customHeight="1" x14ac:dyDescent="0.15">
      <c r="A1" s="104" t="s">
        <v>28</v>
      </c>
      <c r="B1" s="11" t="s">
        <v>1</v>
      </c>
      <c r="C1" s="12">
        <v>10423</v>
      </c>
    </row>
    <row r="2" spans="1:3" ht="23.25" customHeight="1" x14ac:dyDescent="0.15">
      <c r="A2" s="105"/>
      <c r="B2" s="11" t="s">
        <v>12</v>
      </c>
      <c r="C2" s="12">
        <v>15318</v>
      </c>
    </row>
    <row r="3" spans="1:3" ht="23.25" customHeight="1" x14ac:dyDescent="0.15">
      <c r="A3" s="105"/>
      <c r="B3" s="11" t="s">
        <v>24</v>
      </c>
      <c r="C3" s="12">
        <v>22283</v>
      </c>
    </row>
    <row r="4" spans="1:3" ht="23.25" customHeight="1" x14ac:dyDescent="0.15">
      <c r="A4" s="105"/>
      <c r="B4" s="11" t="s">
        <v>25</v>
      </c>
      <c r="C4" s="12">
        <v>24593</v>
      </c>
    </row>
    <row r="5" spans="1:3" ht="23.25" customHeight="1" x14ac:dyDescent="0.15">
      <c r="A5" s="105"/>
      <c r="B5" s="11" t="s">
        <v>26</v>
      </c>
      <c r="C5" s="12">
        <v>27117</v>
      </c>
    </row>
    <row r="7" spans="1:3" ht="23.25" customHeight="1" x14ac:dyDescent="0.15">
      <c r="A7" s="104" t="s">
        <v>29</v>
      </c>
      <c r="B7" s="11" t="s">
        <v>2</v>
      </c>
      <c r="C7" s="11">
        <v>0</v>
      </c>
    </row>
    <row r="8" spans="1:3" ht="23.25" customHeight="1" x14ac:dyDescent="0.15">
      <c r="A8" s="105"/>
      <c r="B8" s="11" t="s">
        <v>22</v>
      </c>
      <c r="C8" s="12">
        <v>800</v>
      </c>
    </row>
    <row r="9" spans="1:3" ht="23.25" customHeight="1" x14ac:dyDescent="0.15">
      <c r="A9" s="105"/>
      <c r="B9" s="11" t="s">
        <v>23</v>
      </c>
      <c r="C9" s="12">
        <v>500</v>
      </c>
    </row>
    <row r="11" spans="1:3" ht="23.25" customHeight="1" x14ac:dyDescent="0.15">
      <c r="A11" s="104" t="s">
        <v>30</v>
      </c>
      <c r="B11" s="11" t="s">
        <v>4</v>
      </c>
      <c r="C11" s="11">
        <v>0</v>
      </c>
    </row>
    <row r="12" spans="1:3" ht="23.25" customHeight="1" x14ac:dyDescent="0.15">
      <c r="A12" s="105"/>
      <c r="B12" s="11" t="s">
        <v>20</v>
      </c>
      <c r="C12" s="12">
        <v>900</v>
      </c>
    </row>
    <row r="13" spans="1:3" ht="23.25" customHeight="1" x14ac:dyDescent="0.15">
      <c r="A13" s="105"/>
      <c r="B13" s="11" t="s">
        <v>21</v>
      </c>
      <c r="C13" s="12">
        <v>700</v>
      </c>
    </row>
    <row r="14" spans="1:3" ht="23.25" customHeight="1" x14ac:dyDescent="0.15">
      <c r="A14" s="105"/>
      <c r="B14" s="11" t="s">
        <v>13</v>
      </c>
      <c r="C14" s="12">
        <v>480</v>
      </c>
    </row>
    <row r="16" spans="1:3" ht="23.25" customHeight="1" x14ac:dyDescent="0.15">
      <c r="A16" s="106" t="s">
        <v>31</v>
      </c>
      <c r="B16" s="11" t="s">
        <v>19</v>
      </c>
      <c r="C16" s="11">
        <v>0</v>
      </c>
    </row>
    <row r="17" spans="1:3" ht="23.25" customHeight="1" x14ac:dyDescent="0.15">
      <c r="A17" s="107"/>
      <c r="B17" s="11" t="s">
        <v>6</v>
      </c>
      <c r="C17" s="12">
        <v>1000</v>
      </c>
    </row>
    <row r="19" spans="1:3" ht="23.25" customHeight="1" x14ac:dyDescent="0.15">
      <c r="A19" s="108" t="s">
        <v>32</v>
      </c>
      <c r="B19" s="11" t="s">
        <v>15</v>
      </c>
      <c r="C19" s="11">
        <v>0</v>
      </c>
    </row>
    <row r="20" spans="1:3" ht="23.25" customHeight="1" x14ac:dyDescent="0.15">
      <c r="A20" s="109"/>
      <c r="B20" s="11" t="s">
        <v>16</v>
      </c>
      <c r="C20" s="11">
        <v>0</v>
      </c>
    </row>
    <row r="21" spans="1:3" ht="23.25" customHeight="1" x14ac:dyDescent="0.15">
      <c r="A21" s="109"/>
      <c r="B21" s="11" t="s">
        <v>17</v>
      </c>
      <c r="C21" s="12">
        <v>0</v>
      </c>
    </row>
    <row r="22" spans="1:3" ht="23.25" customHeight="1" x14ac:dyDescent="0.15">
      <c r="A22" s="109"/>
      <c r="B22" s="11" t="s">
        <v>18</v>
      </c>
      <c r="C22" s="11">
        <v>0</v>
      </c>
    </row>
    <row r="23" spans="1:3" ht="23.25" customHeight="1" x14ac:dyDescent="0.15">
      <c r="A23" s="109"/>
      <c r="B23" s="11" t="s">
        <v>8</v>
      </c>
      <c r="C23" s="11">
        <v>0</v>
      </c>
    </row>
  </sheetData>
  <sheetProtection algorithmName="SHA-512" hashValue="VaaT8AZGix/ZEzHO6hRGlY04iJ5UmPDOaRU6HJ9XHd0UMQyXK00hfxfA82QaMP2ZfTx7DKOGGGO+xNuolEPcbw==" saltValue="2GFPITosIUEa93MMEiOpP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けやき試算</vt:lpstr>
      <vt:lpstr>DL単価表</vt:lpstr>
      <vt:lpstr>けやき試算!Print_Area</vt:lpstr>
      <vt:lpstr>けやき試算!サービス提供体制強化加算_Ⅰ_イ</vt:lpstr>
      <vt:lpstr>けやき試算!看護職員配置加算</vt:lpstr>
      <vt:lpstr>けやき試算!認知症加算</vt:lpstr>
      <vt:lpstr>けやき試算!訪問体制強化加算</vt:lpstr>
      <vt:lpstr>けやき試算!要介護度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2020-09-15T01:50:50Z</cp:lastPrinted>
  <dcterms:created xsi:type="dcterms:W3CDTF">2006-09-16T00:00:00Z</dcterms:created>
  <dcterms:modified xsi:type="dcterms:W3CDTF">2021-04-15T01:40:08Z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